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Năm 2024\TIN WEB 2024\"/>
    </mc:Choice>
  </mc:AlternateContent>
  <xr:revisionPtr revIDLastSave="0" documentId="8_{3FC4A213-5FA9-4206-B168-ACC8590C8D3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tổng hợp KP" sheetId="1" r:id="rId1"/>
    <sheet name="quà tỉnh (NQ30)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1" l="1"/>
  <c r="D67" i="1" l="1"/>
  <c r="D65" i="1"/>
  <c r="D64" i="1"/>
  <c r="D63" i="1" s="1"/>
  <c r="D56" i="1" l="1"/>
  <c r="D53" i="1" l="1"/>
  <c r="D54" i="1"/>
  <c r="D49" i="1" l="1"/>
  <c r="D55" i="1" l="1"/>
  <c r="F53" i="1" s="1"/>
  <c r="C48" i="1"/>
  <c r="C47" i="1"/>
  <c r="G11" i="2" l="1"/>
  <c r="I20" i="2"/>
  <c r="E20" i="2"/>
  <c r="C38" i="1" s="1"/>
  <c r="C19" i="1" s="1"/>
  <c r="D19" i="1" s="1"/>
  <c r="C20" i="2"/>
  <c r="C29" i="1" s="1"/>
  <c r="C10" i="1" s="1"/>
  <c r="D10" i="1" s="1"/>
  <c r="J18" i="2"/>
  <c r="G18" i="2"/>
  <c r="K18" i="2" s="1"/>
  <c r="F18" i="2"/>
  <c r="D18" i="2"/>
  <c r="J17" i="2"/>
  <c r="G17" i="2"/>
  <c r="K17" i="2" s="1"/>
  <c r="F17" i="2"/>
  <c r="D17" i="2"/>
  <c r="J16" i="2"/>
  <c r="G16" i="2"/>
  <c r="K16" i="2" s="1"/>
  <c r="F16" i="2"/>
  <c r="D16" i="2"/>
  <c r="J15" i="2"/>
  <c r="G15" i="2"/>
  <c r="K15" i="2" s="1"/>
  <c r="F15" i="2"/>
  <c r="D15" i="2"/>
  <c r="H15" i="2" s="1"/>
  <c r="J14" i="2"/>
  <c r="G14" i="2"/>
  <c r="K14" i="2" s="1"/>
  <c r="F14" i="2"/>
  <c r="D14" i="2"/>
  <c r="J13" i="2"/>
  <c r="G13" i="2"/>
  <c r="K13" i="2" s="1"/>
  <c r="F13" i="2"/>
  <c r="D13" i="2"/>
  <c r="J12" i="2"/>
  <c r="G12" i="2"/>
  <c r="K12" i="2" s="1"/>
  <c r="F12" i="2"/>
  <c r="D12" i="2"/>
  <c r="K11" i="2"/>
  <c r="J11" i="2"/>
  <c r="F11" i="2"/>
  <c r="D11" i="2"/>
  <c r="H11" i="2" s="1"/>
  <c r="D52" i="1"/>
  <c r="D47" i="1"/>
  <c r="D44" i="1"/>
  <c r="C44" i="1"/>
  <c r="D43" i="1"/>
  <c r="C43" i="1"/>
  <c r="D42" i="1"/>
  <c r="C42" i="1"/>
  <c r="D41" i="1"/>
  <c r="C41" i="1"/>
  <c r="D40" i="1"/>
  <c r="C40" i="1"/>
  <c r="D39" i="1"/>
  <c r="C39" i="1"/>
  <c r="D25" i="1"/>
  <c r="C25" i="1"/>
  <c r="D24" i="1"/>
  <c r="C24" i="1"/>
  <c r="D23" i="1"/>
  <c r="C23" i="1"/>
  <c r="D22" i="1"/>
  <c r="C22" i="1"/>
  <c r="D21" i="1"/>
  <c r="C21" i="1"/>
  <c r="D20" i="1"/>
  <c r="C20" i="1"/>
  <c r="H16" i="2" l="1"/>
  <c r="L16" i="2" s="1"/>
  <c r="H18" i="2"/>
  <c r="L18" i="2" s="1"/>
  <c r="J20" i="2"/>
  <c r="C45" i="1" s="1"/>
  <c r="D45" i="1" s="1"/>
  <c r="D29" i="1"/>
  <c r="H12" i="2"/>
  <c r="L12" i="2" s="1"/>
  <c r="D38" i="1"/>
  <c r="C28" i="1"/>
  <c r="C9" i="1"/>
  <c r="C8" i="1" s="1"/>
  <c r="H17" i="2"/>
  <c r="L17" i="2" s="1"/>
  <c r="D48" i="1"/>
  <c r="D46" i="1" s="1"/>
  <c r="H14" i="2"/>
  <c r="L14" i="2" s="1"/>
  <c r="L15" i="2"/>
  <c r="F20" i="2"/>
  <c r="H13" i="2"/>
  <c r="L13" i="2" s="1"/>
  <c r="K20" i="2"/>
  <c r="D20" i="2"/>
  <c r="L11" i="2"/>
  <c r="G20" i="2"/>
  <c r="D9" i="1"/>
  <c r="D8" i="1" s="1"/>
  <c r="D28" i="1" l="1"/>
  <c r="D27" i="1" s="1"/>
  <c r="D7" i="1" s="1"/>
  <c r="L20" i="2"/>
  <c r="H20" i="2"/>
</calcChain>
</file>

<file path=xl/sharedStrings.xml><?xml version="1.0" encoding="utf-8"?>
<sst xmlns="http://schemas.openxmlformats.org/spreadsheetml/2006/main" count="132" uniqueCount="103">
  <si>
    <t>TT</t>
  </si>
  <si>
    <t>LOẠI ĐỐI TƯỢNG</t>
  </si>
  <si>
    <t>TỔNG CỘNG</t>
  </si>
  <si>
    <t>GHI CHÚ</t>
  </si>
  <si>
    <t>Số người (lượt người)</t>
  </si>
  <si>
    <t>Số tiền
 (đồng)</t>
  </si>
  <si>
    <t>A</t>
  </si>
  <si>
    <t>NGÂN SÁCH TRUNG ƯƠNG</t>
  </si>
  <si>
    <t>Quà tặng Chủ tịch nước</t>
  </si>
  <si>
    <t xml:space="preserve">Mức quà 600.000 đồng  </t>
  </si>
  <si>
    <t xml:space="preserve">NHĐCM trước ngày 01/01/1945 đang hưởng TC ưu đãi hàng tháng </t>
  </si>
  <si>
    <t xml:space="preserve">Người HĐCM từ ngày 01/01/1945 đến ngày khỏi nghĩa tháng 8/1945 đang hưởng TC ưu đãi hàng tháng </t>
  </si>
  <si>
    <t>Bà mẹ Việt Nam anh hùng đang hưởng TC ưu đãi hàng tháng</t>
  </si>
  <si>
    <t>Anh hùng LLVTND, anh hùng lao động trong thời kỳ kháng chiến đang hưởng TC ưu đãi hàng tháng</t>
  </si>
  <si>
    <t>Thương binh, người HCS như TB, TB-B, bệnh binh có tỷ lệ tổn thương cơ thể  từ 81% trở lên đang hưởng TC ưu đãi hàng tháng</t>
  </si>
  <si>
    <t>Người HĐKC bị nhiễm CĐHH có tỷ lệ tổn thương cơ thể từ 81% trở lên đang hưởng TC ưu đãi hàng tháng</t>
  </si>
  <si>
    <t>Người có công giúp đỡ CM đang hưởng TC nuôi dưỡng hàng tháng</t>
  </si>
  <si>
    <t>Thân nhân liệt sĩ đang hưởng TC tuất nuôi dưỡng hàng tháng: Thân nhân của hai liệt sĩ trở lên đang hưởng trợ cấp tuất hàng tháng</t>
  </si>
  <si>
    <t xml:space="preserve">Mức quà 300.000 đồng  </t>
  </si>
  <si>
    <t>Thương binh, người hướng CS NTB, TB-B, bệnh binh có tỷ lệ tổn thương cơ thể từ 80% trở xuống đang hưởng TC ưu đãi hàng tháng. TB đang hưởng chế độ MSLĐ</t>
  </si>
  <si>
    <t>Người HĐKC bị nhiễm CĐHH có tỷ lệ tổn thương cơ thể từ 80% trở xuống đang hưởng TC ưu đãi hàng tháng.</t>
  </si>
  <si>
    <t>Người HĐCM, KC bị địch bắt, tù đày đang hưởng TCưu đãi hàng tháng</t>
  </si>
  <si>
    <t>Người có công giúp đỡ cánh mạng đang hưởng TC ưu đãi hàng tháng</t>
  </si>
  <si>
    <t>Đại diện thân nhân liệt sĩ</t>
  </si>
  <si>
    <t>Người thờ cúng liệt sĩ</t>
  </si>
  <si>
    <t>B</t>
  </si>
  <si>
    <t>NGÂN SÁCH ĐỊA PHƯƠNG</t>
  </si>
  <si>
    <t>I</t>
  </si>
  <si>
    <t>Quà tặng của tỉnh cho người có công và thân nhân NCC</t>
  </si>
  <si>
    <t>Thương binh, người hướng CSNTB, TB-B, bệnh binh có tỷ lệ tổn thương cơ thể từ 80% trở xuống đang hưởng TC ưu đãi hàng tháng. TB đang hưởng chế độ MSLĐ</t>
  </si>
  <si>
    <t>Người HĐCM hoặc hoạt động kháng chiến bị địch bắt, tù đày đang hưởng TCưu đãi hàng tháng</t>
  </si>
  <si>
    <t>II</t>
  </si>
  <si>
    <t>III</t>
  </si>
  <si>
    <r>
      <t xml:space="preserve">Quà tặng của Lãnh đạo tỉnh thăm trực tiếp/uỷ quyền </t>
    </r>
    <r>
      <rPr>
        <sz val="12"/>
        <rFont val="Times New Roman"/>
        <family val="1"/>
      </rPr>
      <t>(không tính chi phí mua đồ lễ phục vụ các lễ viếng và các chi phí khác có liên quan: xăng xe, CTP,...)</t>
    </r>
  </si>
  <si>
    <t>-</t>
  </si>
  <si>
    <t>ĐVT: Triệu đồng.</t>
  </si>
  <si>
    <t>Địa phương</t>
  </si>
  <si>
    <r>
      <rPr>
        <b/>
        <sz val="11"/>
        <color theme="1"/>
        <rFont val="Calibri"/>
        <family val="2"/>
        <scheme val="minor"/>
      </rPr>
      <t>QUÀ TẶNG HỘ NGHÈO</t>
    </r>
    <r>
      <rPr>
        <sz val="11"/>
        <color theme="1"/>
        <rFont val="Calibri"/>
        <family val="2"/>
        <scheme val="minor"/>
      </rPr>
      <t xml:space="preserve"> (Hộ nghèo công nhận theo QĐ số 3821/QĐ-UBND ngày 28/12/2023)</t>
    </r>
  </si>
  <si>
    <t>TỔNG KINH PHÍ TẶNG QUÀ Tết Nguyên đán Giáp Thìn 2024 thuộc Ngân sách Địa phương</t>
  </si>
  <si>
    <t>Mức quà 600.000 đồng/đối tượng</t>
  </si>
  <si>
    <t>Mức quà  300.000 đồng/đối tượng</t>
  </si>
  <si>
    <t>Tổng KP quà tặng cho người có công</t>
  </si>
  <si>
    <t>Số lượng</t>
  </si>
  <si>
    <t>Thành tiền</t>
  </si>
  <si>
    <t>5=1+3</t>
  </si>
  <si>
    <t>6=2+4</t>
  </si>
  <si>
    <t>8=7*1.000.000đ</t>
  </si>
  <si>
    <t>Lệ Thủy</t>
  </si>
  <si>
    <t>Quảng Trạch</t>
  </si>
  <si>
    <t>Quảng  Ninh</t>
  </si>
  <si>
    <t>Ba Đồn</t>
  </si>
  <si>
    <t>Đồng Hới</t>
  </si>
  <si>
    <t>Tuyên Hóa</t>
  </si>
  <si>
    <t>Minh Hóa</t>
  </si>
  <si>
    <t>Bố Trạch</t>
  </si>
  <si>
    <t>Tổng cộng</t>
  </si>
  <si>
    <t>QUÀ TẶNG NGƯỜI CÓ CÔNG VÀ THÂN NHÂN NCC</t>
  </si>
  <si>
    <t>Đề nghị UBND tỉnh giao dự toán cho các địa phương để thực hiện (Theo NQ 30/2022/NQ-HĐND)</t>
  </si>
  <si>
    <t>Thăm các cơ sở trợ giúp xã hội: 14 đơn vị x 3.500.000đ/đơn vị
 (mức quà: TM 3.000.000đ và quà 500.000đ)</t>
  </si>
  <si>
    <t>Thăm BQL các nghĩa trang, đền thờ liệt sỹ, mức quà: 3.500.000đ/người, (trong đó: Quà: 500.000đồng/người và 3.000.000đồng/người), gồm:</t>
  </si>
  <si>
    <t xml:space="preserve">Đền thờ Bác Hồ và các Anh hùng liệt sỹ tỉnh  </t>
  </si>
  <si>
    <t xml:space="preserve">BP Quản lý Mộ Đại tướng Võ Nguyên Giáp  </t>
  </si>
  <si>
    <t xml:space="preserve">Đền thờ liệt sỹ: Bến phà Long Đại và Bến Tăt  </t>
  </si>
  <si>
    <t>BP quản lý các Nghĩa trang liệt sỹ: Ba Dốc, Trường Sơn và Đường 9 -Quảng Trị</t>
  </si>
  <si>
    <t>Người có công với cách mạng: 19 người (Mỗi huyện: 02 người và 03 Mẹ VNAH còn sống). Mức quà: TM 2.000.000đ và quà 500.000đ)</t>
  </si>
  <si>
    <t>Kinh phí Trung ương uỷ quyền thực hiện Pháp lệnh ưu đãi người có công với cách mạng năm 2024 cấp cơ quan LĐTBXH</t>
  </si>
  <si>
    <r>
      <t>Quà tặng của tỉnh cho hộ nghèo (</t>
    </r>
    <r>
      <rPr>
        <sz val="12"/>
        <rFont val="Times New Roman"/>
        <family val="1"/>
      </rPr>
      <t>mức quà 1.000.000đồng/hộ)</t>
    </r>
  </si>
  <si>
    <t xml:space="preserve">Thăm người lang thang, cơ nhở; đối tượng đang điều trị tại các bệnh viện: VN-Cu Ba và Đa khoa Đồng Hới tối 30 Tết. Dự kiến 30 người, mức quà tối đa 500.000đồng/người  </t>
  </si>
  <si>
    <t xml:space="preserve">Thăm đối tượng chạy thận thuê khu trọ gần bệnh viện vào tối 30 Tết. Dự kiến 20 người, mức quà tối đa 1.000.000đồng/người  </t>
  </si>
  <si>
    <t>Kinh phí thực hiện được đảm bảo trong dự toán chi ĐBXH, thuộc NSĐP năm 2024 đã được UBND tỉnh cấp cho Sở LĐTBXH .</t>
  </si>
  <si>
    <t>Phân bổ cho lãnh đạo huyện, TX, Tp đi thăm</t>
  </si>
  <si>
    <t>BTT UBMTTQVN, CCông đoàn thăm</t>
  </si>
  <si>
    <t>Phối hợp với Bộ đội Biên phòng</t>
  </si>
  <si>
    <t>Bánh chưng cho hộ nghèo hộ có hoàn cảnh đặc biệt khó khăn vùng đồng bào dân tộc thiểu số</t>
  </si>
  <si>
    <t>Ủy quyền cho Hội CCB thăm</t>
  </si>
  <si>
    <t>Ủy quyền cho Hội người mù tỉnh</t>
  </si>
  <si>
    <t>C</t>
  </si>
  <si>
    <t>QUÀ TẶNG CỦA UBMTTQVN TỈNH</t>
  </si>
  <si>
    <t>Phụ lục 1</t>
  </si>
  <si>
    <t>Phụ lục 2</t>
  </si>
  <si>
    <t>TỔNG HỢP NHANH  KINH PHÍ CHI QUÀ TẶNG THEO NGHỊ QUYẾT 30/2022/NQ-HĐND  NGÀY 26/7/2022 CỦA HĐND TỈNH
CHO NGƯỜI CÓ CÔNG, THÂN NHÂN NGƯỜI CÓ CÔNG VỚI CÁCH MẠNG TRÊN ĐỊA BÀN TỈNH
 NHÂN NGÀY THƯƠNG BINH - LIỆT SỸ VÀ TẾT NGUYÊN ĐÁN NĂM 2023</t>
  </si>
  <si>
    <t>TỔNG HỢP NHANH KINH PHÍ QUÀ TẾT NGUYÊN ĐÁN GIÁP THÌN NĂM 2024</t>
  </si>
  <si>
    <t>(theo Công văn số                 /SLDDTBXH-BTTETN ngày     tháng 01/2024 của Sở Lao động - TBXH)</t>
  </si>
  <si>
    <t>Hộ cận nghèo (1.000.000 đ/ suất)</t>
  </si>
  <si>
    <t>Hộ cận nghèo; hộ có hoàn cảnh đặc biệt khó khăn vùng đồng bào dân tộc thiểu số, vùng giáo; Hộ đoàn viên công đoàn có hoàn cảnh đặc biệt khó khăn (1.200.000đ/suất)</t>
  </si>
  <si>
    <t>Hộ cận nghèo, hộ có hoàn cảnh đặc biệt khó khăn vùng đồng bào dân tộc thiểu số (1.200.000đ/suất)</t>
  </si>
  <si>
    <t>Thăm tặng quà cho Hội viên Hội người mù khó khăn (500.000đ/suất)</t>
  </si>
  <si>
    <t>Thăm và tặng quà cho Cựu chiến binh có hoàn cảnh khó khăn (1.000.000đ/suất)</t>
  </si>
  <si>
    <t>D</t>
  </si>
  <si>
    <t>LIÊN ĐOÀN LAO ĐỘNG TỈNH</t>
  </si>
  <si>
    <t>Đ</t>
  </si>
  <si>
    <t>QUỸ BẢO TRỢ TRẺ EM VIỆT NAM</t>
  </si>
  <si>
    <t>Quà cho đoàn viên, người lao động có hoàn cảnh khó khăn (500.000đ/suất)</t>
  </si>
  <si>
    <t xml:space="preserve">Hỗ trợ, xây dựng sửa chữa nhà "Mái ấm công đoàn" </t>
  </si>
  <si>
    <t>Hỗ trợ vay vốn từ Quỹ Đoàn viên công đoàn nghèo</t>
  </si>
  <si>
    <t>Quà cho trẻ em tại các Cơ sở trợ giúp xã hội</t>
  </si>
  <si>
    <t>Quà cho trẻ em có hàn cảnh đặc biệt khó khăn tại các huyện, thị xã, thành phố tại các Cơ sở trợ giúp xã hội</t>
  </si>
  <si>
    <t>Ủy quyền cho cấp huyện thăm</t>
  </si>
  <si>
    <t>E</t>
  </si>
  <si>
    <t>HỘI CHỮ THẬP ĐỎ TỈNH</t>
  </si>
  <si>
    <t>Dự kiến quà "Tết nhân ái"  Xuân Giáp Thìn
 (Chỉ tiêu phân bổ cho các địa phương đơn vị)</t>
  </si>
  <si>
    <t>Hỗ trợ quà cho trẻ em có hoàn cảnh đặc biệt, khó khăn  tại xã Dân Hóa huyện Minh Hóa (Phối hợp với BTC Chương trình "Xuân Biên phòng -Ấm lòng dân Bản")</t>
  </si>
  <si>
    <t>TỔNG CỘNG (A+B+C+D+Đ+E)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</si>
</sst>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_);_(* \(#,##0.0\);_(* &quot;-&quot;??_);_(@_)"/>
  </numFmts>
  <fonts count="34" x14ac:knownFonts="1">
    <font>
      <sz val="11"/>
      <color theme="1"/>
      <name val="Bahnschrift Light Condensed"/>
      <family val="2"/>
    </font>
    <font>
      <sz val="11"/>
      <color theme="1"/>
      <name val="Calibri"/>
      <family val="2"/>
      <scheme val="minor"/>
    </font>
    <font>
      <sz val="11"/>
      <color theme="1"/>
      <name val="Bahnschrift Light Condensed"/>
      <family val="2"/>
    </font>
    <font>
      <b/>
      <sz val="11"/>
      <color theme="1"/>
      <name val="Bahnschrift Light Condensed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name val="Calibri"/>
      <family val="2"/>
      <scheme val="minor"/>
    </font>
    <font>
      <b/>
      <u/>
      <sz val="12"/>
      <name val="Times New Roman"/>
      <family val="2"/>
    </font>
    <font>
      <b/>
      <u/>
      <sz val="12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u/>
      <sz val="12"/>
      <name val="Times New Roman"/>
      <family val="1"/>
    </font>
    <font>
      <b/>
      <sz val="13"/>
      <name val="Times New Roman"/>
      <family val="1"/>
    </font>
    <font>
      <sz val="11"/>
      <color rgb="FF00206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0"/>
      <name val="Times New Roman"/>
      <family val="2"/>
    </font>
    <font>
      <i/>
      <sz val="10"/>
      <name val="Calibri"/>
      <family val="2"/>
      <scheme val="minor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2"/>
      <name val="Calibri"/>
      <family val="2"/>
      <scheme val="minor"/>
    </font>
    <font>
      <b/>
      <i/>
      <sz val="11"/>
      <color theme="1"/>
      <name val="Times New Roman"/>
      <family val="1"/>
    </font>
    <font>
      <i/>
      <sz val="13"/>
      <color rgb="FF00206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7">
    <xf numFmtId="0" fontId="0" fillId="0" borderId="0" xfId="0"/>
    <xf numFmtId="0" fontId="5" fillId="2" borderId="0" xfId="0" applyFont="1" applyFill="1"/>
    <xf numFmtId="43" fontId="5" fillId="2" borderId="0" xfId="1" applyFont="1" applyFill="1"/>
    <xf numFmtId="3" fontId="5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 wrapText="1"/>
    </xf>
    <xf numFmtId="43" fontId="5" fillId="2" borderId="0" xfId="1" applyFont="1" applyFill="1" applyAlignment="1">
      <alignment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3" fontId="9" fillId="2" borderId="6" xfId="0" applyNumberFormat="1" applyFont="1" applyFill="1" applyBorder="1" applyAlignment="1">
      <alignment horizontal="center" vertical="center" wrapText="1"/>
    </xf>
    <xf numFmtId="3" fontId="9" fillId="2" borderId="7" xfId="0" applyNumberFormat="1" applyFont="1" applyFill="1" applyBorder="1" applyAlignment="1">
      <alignment horizontal="center" vertical="center" wrapText="1"/>
    </xf>
    <xf numFmtId="3" fontId="9" fillId="2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/>
    </xf>
    <xf numFmtId="0" fontId="4" fillId="2" borderId="0" xfId="0" applyFont="1" applyFill="1"/>
    <xf numFmtId="3" fontId="6" fillId="2" borderId="10" xfId="0" applyNumberFormat="1" applyFont="1" applyFill="1" applyBorder="1" applyAlignment="1">
      <alignment horizontal="right" vertical="center" wrapText="1"/>
    </xf>
    <xf numFmtId="164" fontId="6" fillId="2" borderId="10" xfId="1" applyNumberFormat="1" applyFont="1" applyFill="1" applyBorder="1" applyAlignment="1">
      <alignment horizontal="right" vertical="center" wrapText="1"/>
    </xf>
    <xf numFmtId="0" fontId="5" fillId="2" borderId="10" xfId="0" applyFont="1" applyFill="1" applyBorder="1"/>
    <xf numFmtId="3" fontId="9" fillId="2" borderId="11" xfId="0" applyNumberFormat="1" applyFont="1" applyFill="1" applyBorder="1" applyAlignment="1">
      <alignment horizontal="center" vertical="center" wrapText="1"/>
    </xf>
    <xf numFmtId="3" fontId="9" fillId="2" borderId="9" xfId="0" applyNumberFormat="1" applyFont="1" applyFill="1" applyBorder="1" applyAlignment="1">
      <alignment horizontal="left" vertical="center" wrapText="1"/>
    </xf>
    <xf numFmtId="3" fontId="7" fillId="2" borderId="10" xfId="1" applyNumberFormat="1" applyFont="1" applyFill="1" applyBorder="1" applyAlignment="1">
      <alignment horizontal="center" vertical="center" wrapText="1"/>
    </xf>
    <xf numFmtId="3" fontId="7" fillId="2" borderId="10" xfId="1" applyNumberFormat="1" applyFont="1" applyFill="1" applyBorder="1" applyAlignment="1">
      <alignment vertical="center" wrapText="1"/>
    </xf>
    <xf numFmtId="164" fontId="5" fillId="2" borderId="10" xfId="1" applyNumberFormat="1" applyFont="1" applyFill="1" applyBorder="1" applyAlignment="1">
      <alignment horizontal="right" vertical="center" wrapText="1"/>
    </xf>
    <xf numFmtId="3" fontId="5" fillId="2" borderId="10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0" fontId="8" fillId="2" borderId="0" xfId="0" applyFont="1" applyFill="1"/>
    <xf numFmtId="3" fontId="8" fillId="2" borderId="10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5" fontId="8" fillId="2" borderId="10" xfId="1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3" fontId="5" fillId="2" borderId="10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64" fontId="18" fillId="0" borderId="0" xfId="1" applyNumberFormat="1" applyFont="1" applyBorder="1" applyAlignment="1">
      <alignment horizontal="center" vertical="center" wrapText="1"/>
    </xf>
    <xf numFmtId="3" fontId="17" fillId="0" borderId="0" xfId="0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3" fontId="24" fillId="0" borderId="6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horizontal="left" vertical="center" wrapText="1"/>
    </xf>
    <xf numFmtId="3" fontId="24" fillId="0" borderId="12" xfId="0" applyNumberFormat="1" applyFont="1" applyBorder="1" applyAlignment="1">
      <alignment vertical="center" wrapText="1"/>
    </xf>
    <xf numFmtId="3" fontId="24" fillId="0" borderId="26" xfId="0" applyNumberFormat="1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3" fontId="13" fillId="0" borderId="6" xfId="0" applyNumberFormat="1" applyFont="1" applyBorder="1" applyAlignment="1">
      <alignment horizontal="right" vertical="center" wrapText="1"/>
    </xf>
    <xf numFmtId="43" fontId="13" fillId="0" borderId="19" xfId="1" applyFont="1" applyBorder="1" applyAlignment="1">
      <alignment horizontal="right" vertical="center" wrapText="1"/>
    </xf>
    <xf numFmtId="3" fontId="13" fillId="0" borderId="19" xfId="0" applyNumberFormat="1" applyFont="1" applyBorder="1" applyAlignment="1">
      <alignment horizontal="right" vertical="center" wrapText="1"/>
    </xf>
    <xf numFmtId="166" fontId="13" fillId="0" borderId="19" xfId="1" applyNumberFormat="1" applyFont="1" applyBorder="1" applyAlignment="1">
      <alignment horizontal="right" vertical="center" wrapText="1"/>
    </xf>
    <xf numFmtId="3" fontId="13" fillId="0" borderId="19" xfId="1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left" vertical="center" wrapText="1"/>
    </xf>
    <xf numFmtId="3" fontId="25" fillId="2" borderId="11" xfId="0" applyNumberFormat="1" applyFont="1" applyFill="1" applyBorder="1" applyAlignment="1">
      <alignment vertical="center" wrapText="1"/>
    </xf>
    <xf numFmtId="43" fontId="25" fillId="2" borderId="11" xfId="1" applyFont="1" applyFill="1" applyBorder="1" applyAlignment="1">
      <alignment vertical="center" wrapText="1"/>
    </xf>
    <xf numFmtId="3" fontId="25" fillId="2" borderId="23" xfId="0" applyNumberFormat="1" applyFont="1" applyFill="1" applyBorder="1" applyAlignment="1">
      <alignment vertical="center" wrapText="1"/>
    </xf>
    <xf numFmtId="43" fontId="25" fillId="2" borderId="11" xfId="0" applyNumberFormat="1" applyFont="1" applyFill="1" applyBorder="1" applyAlignment="1">
      <alignment vertical="center" wrapText="1"/>
    </xf>
    <xf numFmtId="0" fontId="25" fillId="2" borderId="0" xfId="0" applyFont="1" applyFill="1" applyAlignment="1">
      <alignment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left" vertical="center" wrapText="1"/>
    </xf>
    <xf numFmtId="3" fontId="25" fillId="2" borderId="10" xfId="0" applyNumberFormat="1" applyFont="1" applyFill="1" applyBorder="1" applyAlignment="1">
      <alignment vertical="center" wrapText="1"/>
    </xf>
    <xf numFmtId="43" fontId="25" fillId="2" borderId="10" xfId="1" applyFont="1" applyFill="1" applyBorder="1" applyAlignment="1">
      <alignment vertical="center" wrapText="1"/>
    </xf>
    <xf numFmtId="3" fontId="25" fillId="2" borderId="25" xfId="0" applyNumberFormat="1" applyFont="1" applyFill="1" applyBorder="1" applyAlignment="1">
      <alignment vertical="center" wrapText="1"/>
    </xf>
    <xf numFmtId="43" fontId="25" fillId="2" borderId="10" xfId="0" applyNumberFormat="1" applyFont="1" applyFill="1" applyBorder="1" applyAlignment="1">
      <alignment vertical="center" wrapText="1"/>
    </xf>
    <xf numFmtId="3" fontId="26" fillId="2" borderId="11" xfId="0" applyNumberFormat="1" applyFont="1" applyFill="1" applyBorder="1" applyAlignment="1">
      <alignment vertical="center" wrapText="1"/>
    </xf>
    <xf numFmtId="43" fontId="26" fillId="2" borderId="11" xfId="1" applyFont="1" applyFill="1" applyBorder="1" applyAlignment="1">
      <alignment vertical="center" wrapText="1"/>
    </xf>
    <xf numFmtId="3" fontId="26" fillId="2" borderId="10" xfId="0" applyNumberFormat="1" applyFont="1" applyFill="1" applyBorder="1" applyAlignment="1">
      <alignment vertical="center" wrapText="1"/>
    </xf>
    <xf numFmtId="43" fontId="26" fillId="2" borderId="10" xfId="1" applyFont="1" applyFill="1" applyBorder="1" applyAlignment="1">
      <alignment vertical="center" wrapText="1"/>
    </xf>
    <xf numFmtId="3" fontId="13" fillId="2" borderId="19" xfId="1" applyNumberFormat="1" applyFont="1" applyFill="1" applyBorder="1" applyAlignment="1">
      <alignment horizontal="right" vertical="center" wrapText="1"/>
    </xf>
    <xf numFmtId="164" fontId="5" fillId="2" borderId="0" xfId="0" applyNumberFormat="1" applyFont="1" applyFill="1"/>
    <xf numFmtId="3" fontId="27" fillId="2" borderId="10" xfId="0" applyNumberFormat="1" applyFont="1" applyFill="1" applyBorder="1" applyAlignment="1">
      <alignment horizontal="center" vertical="center" wrapText="1"/>
    </xf>
    <xf numFmtId="3" fontId="27" fillId="2" borderId="10" xfId="0" applyNumberFormat="1" applyFont="1" applyFill="1" applyBorder="1" applyAlignment="1">
      <alignment vertical="center" wrapText="1"/>
    </xf>
    <xf numFmtId="3" fontId="28" fillId="2" borderId="10" xfId="0" applyNumberFormat="1" applyFont="1" applyFill="1" applyBorder="1" applyAlignment="1">
      <alignment horizontal="right" vertical="center" wrapText="1"/>
    </xf>
    <xf numFmtId="164" fontId="28" fillId="2" borderId="10" xfId="1" applyNumberFormat="1" applyFont="1" applyFill="1" applyBorder="1" applyAlignment="1">
      <alignment horizontal="right" vertical="center" wrapText="1"/>
    </xf>
    <xf numFmtId="0" fontId="28" fillId="2" borderId="10" xfId="0" applyFont="1" applyFill="1" applyBorder="1"/>
    <xf numFmtId="0" fontId="28" fillId="2" borderId="0" xfId="0" applyFont="1" applyFill="1"/>
    <xf numFmtId="3" fontId="27" fillId="3" borderId="10" xfId="0" applyNumberFormat="1" applyFont="1" applyFill="1" applyBorder="1" applyAlignment="1">
      <alignment horizontal="center" vertical="center" wrapText="1"/>
    </xf>
    <xf numFmtId="3" fontId="27" fillId="3" borderId="10" xfId="0" applyNumberFormat="1" applyFont="1" applyFill="1" applyBorder="1" applyAlignment="1">
      <alignment vertical="center" wrapText="1"/>
    </xf>
    <xf numFmtId="3" fontId="28" fillId="3" borderId="10" xfId="0" applyNumberFormat="1" applyFont="1" applyFill="1" applyBorder="1" applyAlignment="1">
      <alignment horizontal="right" vertical="center" wrapText="1"/>
    </xf>
    <xf numFmtId="164" fontId="28" fillId="3" borderId="10" xfId="1" applyNumberFormat="1" applyFont="1" applyFill="1" applyBorder="1" applyAlignment="1">
      <alignment horizontal="right" vertical="center" wrapText="1"/>
    </xf>
    <xf numFmtId="164" fontId="28" fillId="3" borderId="0" xfId="0" applyNumberFormat="1" applyFont="1" applyFill="1"/>
    <xf numFmtId="0" fontId="28" fillId="3" borderId="0" xfId="0" applyFont="1" applyFill="1"/>
    <xf numFmtId="3" fontId="6" fillId="2" borderId="9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vertical="center" wrapText="1"/>
    </xf>
    <xf numFmtId="3" fontId="13" fillId="2" borderId="10" xfId="0" applyNumberFormat="1" applyFont="1" applyFill="1" applyBorder="1" applyAlignment="1">
      <alignment horizontal="center" vertical="center" wrapText="1"/>
    </xf>
    <xf numFmtId="3" fontId="13" fillId="2" borderId="10" xfId="0" applyNumberFormat="1" applyFont="1" applyFill="1" applyBorder="1" applyAlignment="1">
      <alignment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8" fillId="2" borderId="10" xfId="0" applyFont="1" applyFill="1" applyBorder="1"/>
    <xf numFmtId="3" fontId="6" fillId="2" borderId="10" xfId="0" applyNumberFormat="1" applyFont="1" applyFill="1" applyBorder="1" applyAlignment="1">
      <alignment horizontal="left" vertical="center" wrapText="1"/>
    </xf>
    <xf numFmtId="0" fontId="31" fillId="2" borderId="0" xfId="0" applyFont="1" applyFill="1"/>
    <xf numFmtId="0" fontId="11" fillId="2" borderId="10" xfId="0" applyFont="1" applyFill="1" applyBorder="1"/>
    <xf numFmtId="0" fontId="13" fillId="2" borderId="10" xfId="0" applyFont="1" applyFill="1" applyBorder="1"/>
    <xf numFmtId="0" fontId="11" fillId="2" borderId="11" xfId="0" applyFont="1" applyFill="1" applyBorder="1"/>
    <xf numFmtId="164" fontId="11" fillId="2" borderId="11" xfId="1" applyNumberFormat="1" applyFont="1" applyFill="1" applyBorder="1"/>
    <xf numFmtId="164" fontId="11" fillId="2" borderId="10" xfId="1" applyNumberFormat="1" applyFont="1" applyFill="1" applyBorder="1"/>
    <xf numFmtId="164" fontId="13" fillId="2" borderId="10" xfId="1" applyNumberFormat="1" applyFont="1" applyFill="1" applyBorder="1"/>
    <xf numFmtId="0" fontId="11" fillId="2" borderId="10" xfId="0" applyFont="1" applyFill="1" applyBorder="1" applyAlignment="1">
      <alignment wrapText="1"/>
    </xf>
    <xf numFmtId="0" fontId="11" fillId="2" borderId="10" xfId="0" applyFont="1" applyFill="1" applyBorder="1" applyAlignment="1">
      <alignment vertical="center"/>
    </xf>
    <xf numFmtId="164" fontId="11" fillId="2" borderId="10" xfId="1" applyNumberFormat="1" applyFont="1" applyFill="1" applyBorder="1" applyAlignment="1">
      <alignment vertical="center"/>
    </xf>
    <xf numFmtId="164" fontId="6" fillId="2" borderId="8" xfId="1" applyNumberFormat="1" applyFont="1" applyFill="1" applyBorder="1" applyAlignment="1">
      <alignment horizontal="center" vertical="center" wrapText="1"/>
    </xf>
    <xf numFmtId="43" fontId="5" fillId="2" borderId="10" xfId="1" applyFont="1" applyFill="1" applyBorder="1"/>
    <xf numFmtId="0" fontId="5" fillId="2" borderId="12" xfId="0" applyFont="1" applyFill="1" applyBorder="1"/>
    <xf numFmtId="43" fontId="5" fillId="2" borderId="12" xfId="1" applyFont="1" applyFill="1" applyBorder="1"/>
    <xf numFmtId="0" fontId="5" fillId="2" borderId="10" xfId="0" applyFont="1" applyFill="1" applyBorder="1" applyAlignment="1">
      <alignment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3" fontId="29" fillId="2" borderId="0" xfId="0" applyNumberFormat="1" applyFont="1" applyFill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vertical="center" wrapText="1"/>
    </xf>
    <xf numFmtId="3" fontId="30" fillId="2" borderId="0" xfId="0" applyNumberFormat="1" applyFont="1" applyFill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164" fontId="18" fillId="0" borderId="16" xfId="1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topLeftCell="A63" workbookViewId="0">
      <selection activeCell="A3" sqref="A3:E3"/>
    </sheetView>
  </sheetViews>
  <sheetFormatPr defaultColWidth="9.33203125" defaultRowHeight="15.75" x14ac:dyDescent="0.25"/>
  <cols>
    <col min="1" max="1" width="4.5" style="1" customWidth="1"/>
    <col min="2" max="2" width="78.83203125" style="1" customWidth="1"/>
    <col min="3" max="3" width="14.33203125" style="1" customWidth="1"/>
    <col min="4" max="4" width="20.5" style="2" customWidth="1"/>
    <col min="5" max="5" width="38.5" style="1" customWidth="1"/>
    <col min="6" max="6" width="17.33203125" style="1" bestFit="1" customWidth="1"/>
    <col min="7" max="16384" width="9.33203125" style="1"/>
  </cols>
  <sheetData>
    <row r="1" spans="1:5" x14ac:dyDescent="0.25">
      <c r="E1" s="102" t="s">
        <v>78</v>
      </c>
    </row>
    <row r="2" spans="1:5" ht="21.75" customHeight="1" x14ac:dyDescent="0.25">
      <c r="A2" s="120" t="s">
        <v>81</v>
      </c>
      <c r="B2" s="120"/>
      <c r="C2" s="120"/>
      <c r="D2" s="120"/>
      <c r="E2" s="120"/>
    </row>
    <row r="3" spans="1:5" ht="21" customHeight="1" x14ac:dyDescent="0.25">
      <c r="A3" s="129"/>
      <c r="B3" s="129"/>
      <c r="C3" s="129"/>
      <c r="D3" s="129"/>
      <c r="E3" s="129"/>
    </row>
    <row r="4" spans="1:5" ht="3.75" customHeight="1" x14ac:dyDescent="0.25">
      <c r="A4" s="3"/>
      <c r="B4" s="4"/>
      <c r="C4" s="5"/>
      <c r="D4" s="6"/>
    </row>
    <row r="5" spans="1:5" ht="18.75" customHeight="1" x14ac:dyDescent="0.25">
      <c r="A5" s="121" t="s">
        <v>0</v>
      </c>
      <c r="B5" s="123" t="s">
        <v>1</v>
      </c>
      <c r="C5" s="121" t="s">
        <v>2</v>
      </c>
      <c r="D5" s="125"/>
      <c r="E5" s="126" t="s">
        <v>3</v>
      </c>
    </row>
    <row r="6" spans="1:5" ht="36" customHeight="1" x14ac:dyDescent="0.25">
      <c r="A6" s="122"/>
      <c r="B6" s="124"/>
      <c r="C6" s="7" t="s">
        <v>4</v>
      </c>
      <c r="D6" s="8" t="s">
        <v>5</v>
      </c>
      <c r="E6" s="127"/>
    </row>
    <row r="7" spans="1:5" s="13" customFormat="1" ht="24" customHeight="1" x14ac:dyDescent="0.25">
      <c r="A7" s="9"/>
      <c r="B7" s="10" t="s">
        <v>102</v>
      </c>
      <c r="C7" s="11"/>
      <c r="D7" s="112">
        <f>D8+D27+D56+D63+D67+D71</f>
        <v>37010200000</v>
      </c>
      <c r="E7" s="12"/>
    </row>
    <row r="8" spans="1:5" ht="21.75" customHeight="1" x14ac:dyDescent="0.25">
      <c r="A8" s="7" t="s">
        <v>6</v>
      </c>
      <c r="B8" s="94" t="s">
        <v>7</v>
      </c>
      <c r="C8" s="14">
        <f>C9</f>
        <v>24557</v>
      </c>
      <c r="D8" s="15">
        <f>D9+D26</f>
        <v>7454100000</v>
      </c>
      <c r="E8" s="16"/>
    </row>
    <row r="9" spans="1:5" s="13" customFormat="1" ht="19.5" customHeight="1" x14ac:dyDescent="0.25">
      <c r="A9" s="17"/>
      <c r="B9" s="18" t="s">
        <v>8</v>
      </c>
      <c r="C9" s="25">
        <f>C10+C19</f>
        <v>24557</v>
      </c>
      <c r="D9" s="30">
        <f>D10+D19</f>
        <v>7454100000</v>
      </c>
      <c r="E9" s="128" t="s">
        <v>65</v>
      </c>
    </row>
    <row r="10" spans="1:5" ht="18.75" customHeight="1" x14ac:dyDescent="0.25">
      <c r="A10" s="19">
        <v>1</v>
      </c>
      <c r="B10" s="20" t="s">
        <v>9</v>
      </c>
      <c r="C10" s="21">
        <f>C29</f>
        <v>290</v>
      </c>
      <c r="D10" s="21">
        <f>C10*600000</f>
        <v>174000000</v>
      </c>
      <c r="E10" s="128"/>
    </row>
    <row r="11" spans="1:5" ht="25.5" hidden="1" customHeight="1" x14ac:dyDescent="0.25">
      <c r="A11" s="22">
        <v>1</v>
      </c>
      <c r="B11" s="23" t="s">
        <v>10</v>
      </c>
      <c r="C11" s="21"/>
      <c r="D11" s="21"/>
      <c r="E11" s="128"/>
    </row>
    <row r="12" spans="1:5" ht="38.25" hidden="1" customHeight="1" x14ac:dyDescent="0.25">
      <c r="A12" s="22">
        <v>2</v>
      </c>
      <c r="B12" s="23" t="s">
        <v>11</v>
      </c>
      <c r="C12" s="21"/>
      <c r="D12" s="21"/>
      <c r="E12" s="128"/>
    </row>
    <row r="13" spans="1:5" ht="25.5" hidden="1" customHeight="1" x14ac:dyDescent="0.25">
      <c r="A13" s="22">
        <v>3</v>
      </c>
      <c r="B13" s="23" t="s">
        <v>12</v>
      </c>
      <c r="C13" s="21"/>
      <c r="D13" s="21"/>
      <c r="E13" s="128"/>
    </row>
    <row r="14" spans="1:5" ht="39" hidden="1" customHeight="1" x14ac:dyDescent="0.25">
      <c r="A14" s="22">
        <v>4</v>
      </c>
      <c r="B14" s="23" t="s">
        <v>13</v>
      </c>
      <c r="C14" s="21"/>
      <c r="D14" s="21"/>
      <c r="E14" s="128"/>
    </row>
    <row r="15" spans="1:5" ht="47.25" hidden="1" customHeight="1" x14ac:dyDescent="0.25">
      <c r="A15" s="22">
        <v>5</v>
      </c>
      <c r="B15" s="23" t="s">
        <v>14</v>
      </c>
      <c r="C15" s="21"/>
      <c r="D15" s="21"/>
      <c r="E15" s="128"/>
    </row>
    <row r="16" spans="1:5" ht="39.75" hidden="1" customHeight="1" x14ac:dyDescent="0.25">
      <c r="A16" s="22">
        <v>6</v>
      </c>
      <c r="B16" s="23" t="s">
        <v>15</v>
      </c>
      <c r="C16" s="21"/>
      <c r="D16" s="21"/>
      <c r="E16" s="128"/>
    </row>
    <row r="17" spans="1:5" ht="24.75" hidden="1" customHeight="1" x14ac:dyDescent="0.25">
      <c r="A17" s="22">
        <v>7</v>
      </c>
      <c r="B17" s="23" t="s">
        <v>16</v>
      </c>
      <c r="C17" s="21"/>
      <c r="D17" s="21"/>
      <c r="E17" s="128"/>
    </row>
    <row r="18" spans="1:5" ht="45" hidden="1" customHeight="1" x14ac:dyDescent="0.25">
      <c r="A18" s="22">
        <v>8</v>
      </c>
      <c r="B18" s="23" t="s">
        <v>17</v>
      </c>
      <c r="C18" s="21"/>
      <c r="D18" s="21"/>
      <c r="E18" s="128"/>
    </row>
    <row r="19" spans="1:5" ht="22.5" customHeight="1" x14ac:dyDescent="0.25">
      <c r="A19" s="24">
        <v>2</v>
      </c>
      <c r="B19" s="23" t="s">
        <v>18</v>
      </c>
      <c r="C19" s="21">
        <f>C38</f>
        <v>24267</v>
      </c>
      <c r="D19" s="21">
        <f>C19*300000</f>
        <v>7280100000</v>
      </c>
      <c r="E19" s="128"/>
    </row>
    <row r="20" spans="1:5" ht="56.25" hidden="1" customHeight="1" x14ac:dyDescent="0.25">
      <c r="A20" s="22">
        <v>1</v>
      </c>
      <c r="B20" s="23" t="s">
        <v>19</v>
      </c>
      <c r="C20" s="25" t="e">
        <f>#REF!+#REF!</f>
        <v>#REF!</v>
      </c>
      <c r="D20" s="26" t="e">
        <f>#REF!+#REF!</f>
        <v>#REF!</v>
      </c>
      <c r="E20" s="16"/>
    </row>
    <row r="21" spans="1:5" ht="48" hidden="1" customHeight="1" x14ac:dyDescent="0.25">
      <c r="A21" s="22">
        <v>2</v>
      </c>
      <c r="B21" s="23" t="s">
        <v>20</v>
      </c>
      <c r="C21" s="25" t="e">
        <f>#REF!+#REF!</f>
        <v>#REF!</v>
      </c>
      <c r="D21" s="26" t="e">
        <f>#REF!+#REF!</f>
        <v>#REF!</v>
      </c>
      <c r="E21" s="16"/>
    </row>
    <row r="22" spans="1:5" ht="33.75" hidden="1" customHeight="1" x14ac:dyDescent="0.25">
      <c r="A22" s="22">
        <v>3</v>
      </c>
      <c r="B22" s="23" t="s">
        <v>21</v>
      </c>
      <c r="C22" s="25" t="e">
        <f>#REF!+#REF!</f>
        <v>#REF!</v>
      </c>
      <c r="D22" s="26" t="e">
        <f>#REF!+#REF!</f>
        <v>#REF!</v>
      </c>
      <c r="E22" s="16"/>
    </row>
    <row r="23" spans="1:5" ht="26.25" hidden="1" customHeight="1" x14ac:dyDescent="0.25">
      <c r="A23" s="22">
        <v>4</v>
      </c>
      <c r="B23" s="23" t="s">
        <v>22</v>
      </c>
      <c r="C23" s="25" t="e">
        <f>#REF!+#REF!</f>
        <v>#REF!</v>
      </c>
      <c r="D23" s="26" t="e">
        <f>#REF!+#REF!</f>
        <v>#REF!</v>
      </c>
      <c r="E23" s="16"/>
    </row>
    <row r="24" spans="1:5" ht="18" hidden="1" customHeight="1" x14ac:dyDescent="0.25">
      <c r="A24" s="22">
        <v>5</v>
      </c>
      <c r="B24" s="23" t="s">
        <v>23</v>
      </c>
      <c r="C24" s="25" t="e">
        <f>#REF!+#REF!</f>
        <v>#REF!</v>
      </c>
      <c r="D24" s="26" t="e">
        <f>#REF!+#REF!</f>
        <v>#REF!</v>
      </c>
      <c r="E24" s="16"/>
    </row>
    <row r="25" spans="1:5" ht="18" hidden="1" customHeight="1" x14ac:dyDescent="0.25">
      <c r="A25" s="22">
        <v>6</v>
      </c>
      <c r="B25" s="23" t="s">
        <v>24</v>
      </c>
      <c r="C25" s="25" t="e">
        <f>#REF!+#REF!</f>
        <v>#REF!</v>
      </c>
      <c r="D25" s="26" t="e">
        <f>#REF!+#REF!</f>
        <v>#REF!</v>
      </c>
      <c r="E25" s="16"/>
    </row>
    <row r="26" spans="1:5" s="27" customFormat="1" ht="1.5" customHeight="1" x14ac:dyDescent="0.25">
      <c r="A26" s="28"/>
      <c r="B26" s="29"/>
      <c r="C26" s="25"/>
      <c r="D26" s="26"/>
      <c r="E26" s="100"/>
    </row>
    <row r="27" spans="1:5" s="27" customFormat="1" ht="24.75" customHeight="1" x14ac:dyDescent="0.25">
      <c r="A27" s="28" t="s">
        <v>25</v>
      </c>
      <c r="B27" s="101" t="s">
        <v>26</v>
      </c>
      <c r="C27" s="25"/>
      <c r="D27" s="26">
        <f>SUM(D28+D45)</f>
        <v>17927100000</v>
      </c>
      <c r="E27" s="100"/>
    </row>
    <row r="28" spans="1:5" ht="22.5" customHeight="1" x14ac:dyDescent="0.25">
      <c r="A28" s="28" t="s">
        <v>27</v>
      </c>
      <c r="B28" s="29" t="s">
        <v>28</v>
      </c>
      <c r="C28" s="25">
        <f>C29+C38</f>
        <v>24557</v>
      </c>
      <c r="D28" s="30">
        <f>SUM(D29:D38)</f>
        <v>7454100000</v>
      </c>
      <c r="E28" s="117" t="s">
        <v>57</v>
      </c>
    </row>
    <row r="29" spans="1:5" ht="18.75" customHeight="1" x14ac:dyDescent="0.25">
      <c r="A29" s="19">
        <v>1</v>
      </c>
      <c r="B29" s="20" t="s">
        <v>9</v>
      </c>
      <c r="C29" s="21">
        <f>'quà tỉnh (NQ30)'!C20</f>
        <v>290</v>
      </c>
      <c r="D29" s="21">
        <f>C29*600000</f>
        <v>174000000</v>
      </c>
      <c r="E29" s="118"/>
    </row>
    <row r="30" spans="1:5" ht="25.5" hidden="1" customHeight="1" x14ac:dyDescent="0.25">
      <c r="A30" s="22">
        <v>1</v>
      </c>
      <c r="B30" s="23" t="s">
        <v>10</v>
      </c>
      <c r="C30" s="21"/>
      <c r="D30" s="21"/>
      <c r="E30" s="118"/>
    </row>
    <row r="31" spans="1:5" ht="38.25" hidden="1" customHeight="1" x14ac:dyDescent="0.25">
      <c r="A31" s="22">
        <v>2</v>
      </c>
      <c r="B31" s="23" t="s">
        <v>11</v>
      </c>
      <c r="C31" s="21"/>
      <c r="D31" s="21"/>
      <c r="E31" s="118"/>
    </row>
    <row r="32" spans="1:5" ht="25.5" hidden="1" customHeight="1" x14ac:dyDescent="0.25">
      <c r="A32" s="22">
        <v>3</v>
      </c>
      <c r="B32" s="23" t="s">
        <v>12</v>
      </c>
      <c r="C32" s="21"/>
      <c r="D32" s="21"/>
      <c r="E32" s="118"/>
    </row>
    <row r="33" spans="1:5" ht="39" hidden="1" customHeight="1" x14ac:dyDescent="0.25">
      <c r="A33" s="22">
        <v>4</v>
      </c>
      <c r="B33" s="23" t="s">
        <v>13</v>
      </c>
      <c r="C33" s="21"/>
      <c r="D33" s="21"/>
      <c r="E33" s="118"/>
    </row>
    <row r="34" spans="1:5" ht="47.25" hidden="1" customHeight="1" x14ac:dyDescent="0.25">
      <c r="A34" s="22">
        <v>5</v>
      </c>
      <c r="B34" s="23" t="s">
        <v>14</v>
      </c>
      <c r="C34" s="21"/>
      <c r="D34" s="21"/>
      <c r="E34" s="118"/>
    </row>
    <row r="35" spans="1:5" ht="39.75" hidden="1" customHeight="1" x14ac:dyDescent="0.25">
      <c r="A35" s="22">
        <v>6</v>
      </c>
      <c r="B35" s="23" t="s">
        <v>15</v>
      </c>
      <c r="C35" s="21"/>
      <c r="D35" s="21"/>
      <c r="E35" s="118"/>
    </row>
    <row r="36" spans="1:5" ht="24.75" hidden="1" customHeight="1" x14ac:dyDescent="0.25">
      <c r="A36" s="22">
        <v>7</v>
      </c>
      <c r="B36" s="23" t="s">
        <v>16</v>
      </c>
      <c r="C36" s="21"/>
      <c r="D36" s="21"/>
      <c r="E36" s="118"/>
    </row>
    <row r="37" spans="1:5" ht="45" hidden="1" customHeight="1" x14ac:dyDescent="0.25">
      <c r="A37" s="22">
        <v>8</v>
      </c>
      <c r="B37" s="23" t="s">
        <v>17</v>
      </c>
      <c r="C37" s="21"/>
      <c r="D37" s="21"/>
      <c r="E37" s="118"/>
    </row>
    <row r="38" spans="1:5" ht="22.5" customHeight="1" x14ac:dyDescent="0.25">
      <c r="A38" s="24">
        <v>2</v>
      </c>
      <c r="B38" s="23" t="s">
        <v>18</v>
      </c>
      <c r="C38" s="21">
        <f>'quà tỉnh (NQ30)'!E20</f>
        <v>24267</v>
      </c>
      <c r="D38" s="21">
        <f>C38*300000</f>
        <v>7280100000</v>
      </c>
      <c r="E38" s="118"/>
    </row>
    <row r="39" spans="1:5" ht="56.25" hidden="1" customHeight="1" x14ac:dyDescent="0.25">
      <c r="A39" s="22">
        <v>1</v>
      </c>
      <c r="B39" s="23" t="s">
        <v>29</v>
      </c>
      <c r="C39" s="25" t="e">
        <f>#REF!+#REF!</f>
        <v>#REF!</v>
      </c>
      <c r="D39" s="31" t="e">
        <f>#REF!+#REF!</f>
        <v>#REF!</v>
      </c>
      <c r="E39" s="118"/>
    </row>
    <row r="40" spans="1:5" ht="48" hidden="1" customHeight="1" x14ac:dyDescent="0.25">
      <c r="A40" s="22">
        <v>2</v>
      </c>
      <c r="B40" s="23" t="s">
        <v>20</v>
      </c>
      <c r="C40" s="25" t="e">
        <f>#REF!+#REF!</f>
        <v>#REF!</v>
      </c>
      <c r="D40" s="31" t="e">
        <f>#REF!+#REF!</f>
        <v>#REF!</v>
      </c>
      <c r="E40" s="118"/>
    </row>
    <row r="41" spans="1:5" ht="33.75" hidden="1" customHeight="1" x14ac:dyDescent="0.25">
      <c r="A41" s="22">
        <v>3</v>
      </c>
      <c r="B41" s="23" t="s">
        <v>30</v>
      </c>
      <c r="C41" s="25" t="e">
        <f>#REF!+#REF!</f>
        <v>#REF!</v>
      </c>
      <c r="D41" s="31" t="e">
        <f>#REF!+#REF!</f>
        <v>#REF!</v>
      </c>
      <c r="E41" s="118"/>
    </row>
    <row r="42" spans="1:5" ht="26.25" hidden="1" customHeight="1" x14ac:dyDescent="0.25">
      <c r="A42" s="22">
        <v>4</v>
      </c>
      <c r="B42" s="23" t="s">
        <v>22</v>
      </c>
      <c r="C42" s="25" t="e">
        <f>#REF!+#REF!</f>
        <v>#REF!</v>
      </c>
      <c r="D42" s="31" t="e">
        <f>#REF!+#REF!</f>
        <v>#REF!</v>
      </c>
      <c r="E42" s="118"/>
    </row>
    <row r="43" spans="1:5" ht="18" hidden="1" customHeight="1" x14ac:dyDescent="0.25">
      <c r="A43" s="22">
        <v>5</v>
      </c>
      <c r="B43" s="23" t="s">
        <v>23</v>
      </c>
      <c r="C43" s="25" t="e">
        <f>#REF!+#REF!</f>
        <v>#REF!</v>
      </c>
      <c r="D43" s="31" t="e">
        <f>#REF!+#REF!</f>
        <v>#REF!</v>
      </c>
      <c r="E43" s="118"/>
    </row>
    <row r="44" spans="1:5" ht="18" hidden="1" customHeight="1" x14ac:dyDescent="0.25">
      <c r="A44" s="22">
        <v>6</v>
      </c>
      <c r="B44" s="23" t="s">
        <v>24</v>
      </c>
      <c r="C44" s="25" t="e">
        <f>#REF!+#REF!</f>
        <v>#REF!</v>
      </c>
      <c r="D44" s="31" t="e">
        <f>#REF!+#REF!</f>
        <v>#REF!</v>
      </c>
      <c r="E44" s="118"/>
    </row>
    <row r="45" spans="1:5" ht="27" customHeight="1" x14ac:dyDescent="0.25">
      <c r="A45" s="32" t="s">
        <v>31</v>
      </c>
      <c r="B45" s="29" t="s">
        <v>66</v>
      </c>
      <c r="C45" s="25">
        <f>'quà tỉnh (NQ30)'!J20</f>
        <v>10473</v>
      </c>
      <c r="D45" s="26">
        <f>C45*1000000</f>
        <v>10473000000</v>
      </c>
      <c r="E45" s="119"/>
    </row>
    <row r="46" spans="1:5" ht="43.5" customHeight="1" x14ac:dyDescent="0.25">
      <c r="A46" s="32" t="s">
        <v>32</v>
      </c>
      <c r="B46" s="29" t="s">
        <v>33</v>
      </c>
      <c r="C46" s="26"/>
      <c r="D46" s="26">
        <f>SUM(D47+D48+D53+D54+D55)</f>
        <v>156000000</v>
      </c>
      <c r="E46" s="95" t="s">
        <v>69</v>
      </c>
    </row>
    <row r="47" spans="1:5" ht="33" customHeight="1" x14ac:dyDescent="0.25">
      <c r="A47" s="24">
        <v>1</v>
      </c>
      <c r="B47" s="23" t="s">
        <v>64</v>
      </c>
      <c r="C47" s="33">
        <f>8*2+3</f>
        <v>19</v>
      </c>
      <c r="D47" s="21">
        <f>C47*2500000</f>
        <v>47500000</v>
      </c>
      <c r="E47" s="99"/>
    </row>
    <row r="48" spans="1:5" ht="33.75" customHeight="1" x14ac:dyDescent="0.25">
      <c r="A48" s="24">
        <v>2</v>
      </c>
      <c r="B48" s="23" t="s">
        <v>59</v>
      </c>
      <c r="C48" s="21">
        <f>C49+C50+C51+C52</f>
        <v>7</v>
      </c>
      <c r="D48" s="21">
        <f>D49+D50+D51+D52</f>
        <v>24500000</v>
      </c>
      <c r="E48" s="99"/>
    </row>
    <row r="49" spans="1:6" s="87" customFormat="1" ht="17.25" customHeight="1" x14ac:dyDescent="0.2">
      <c r="A49" s="82" t="s">
        <v>34</v>
      </c>
      <c r="B49" s="83" t="s">
        <v>63</v>
      </c>
      <c r="C49" s="84">
        <v>3</v>
      </c>
      <c r="D49" s="85">
        <f>C49*3500000</f>
        <v>10500000</v>
      </c>
      <c r="E49" s="86"/>
    </row>
    <row r="50" spans="1:6" s="87" customFormat="1" ht="17.25" customHeight="1" x14ac:dyDescent="0.2">
      <c r="A50" s="82" t="s">
        <v>34</v>
      </c>
      <c r="B50" s="83" t="s">
        <v>60</v>
      </c>
      <c r="C50" s="84">
        <v>1</v>
      </c>
      <c r="D50" s="85">
        <v>3500000</v>
      </c>
      <c r="E50" s="86"/>
    </row>
    <row r="51" spans="1:6" s="87" customFormat="1" ht="17.25" customHeight="1" x14ac:dyDescent="0.2">
      <c r="A51" s="82" t="s">
        <v>34</v>
      </c>
      <c r="B51" s="83" t="s">
        <v>61</v>
      </c>
      <c r="C51" s="84">
        <v>1</v>
      </c>
      <c r="D51" s="85">
        <v>3500000</v>
      </c>
      <c r="E51" s="86"/>
    </row>
    <row r="52" spans="1:6" s="93" customFormat="1" ht="17.25" customHeight="1" x14ac:dyDescent="0.2">
      <c r="A52" s="88" t="s">
        <v>34</v>
      </c>
      <c r="B52" s="89" t="s">
        <v>62</v>
      </c>
      <c r="C52" s="90">
        <v>2</v>
      </c>
      <c r="D52" s="91">
        <f>C52*3500000</f>
        <v>7000000</v>
      </c>
      <c r="E52" s="86"/>
      <c r="F52" s="92"/>
    </row>
    <row r="53" spans="1:6" ht="51" customHeight="1" x14ac:dyDescent="0.25">
      <c r="A53" s="23">
        <v>3</v>
      </c>
      <c r="B53" s="23" t="s">
        <v>67</v>
      </c>
      <c r="C53" s="33">
        <v>30</v>
      </c>
      <c r="D53" s="21">
        <f>C53*500000</f>
        <v>15000000</v>
      </c>
      <c r="E53" s="86"/>
      <c r="F53" s="81">
        <f>D53+D54+D55</f>
        <v>84000000</v>
      </c>
    </row>
    <row r="54" spans="1:6" ht="33.75" customHeight="1" x14ac:dyDescent="0.25">
      <c r="A54" s="24">
        <v>4</v>
      </c>
      <c r="B54" s="23" t="s">
        <v>68</v>
      </c>
      <c r="C54" s="33">
        <v>20</v>
      </c>
      <c r="D54" s="21">
        <f>C54*1000000</f>
        <v>20000000</v>
      </c>
      <c r="E54" s="86"/>
      <c r="F54" s="81"/>
    </row>
    <row r="55" spans="1:6" ht="33" customHeight="1" x14ac:dyDescent="0.25">
      <c r="A55" s="24">
        <v>5</v>
      </c>
      <c r="B55" s="23" t="s">
        <v>58</v>
      </c>
      <c r="C55" s="33">
        <v>14</v>
      </c>
      <c r="D55" s="21">
        <f>C55*3500000</f>
        <v>49000000</v>
      </c>
      <c r="E55" s="86"/>
    </row>
    <row r="56" spans="1:6" ht="22.5" customHeight="1" x14ac:dyDescent="0.25">
      <c r="A56" s="96" t="s">
        <v>76</v>
      </c>
      <c r="B56" s="97" t="s">
        <v>77</v>
      </c>
      <c r="C56" s="22"/>
      <c r="D56" s="98">
        <f>SUM(D57:D62)</f>
        <v>1874000000</v>
      </c>
      <c r="E56" s="34"/>
    </row>
    <row r="57" spans="1:6" ht="31.5" x14ac:dyDescent="0.25">
      <c r="A57" s="23">
        <v>1</v>
      </c>
      <c r="B57" s="23" t="s">
        <v>83</v>
      </c>
      <c r="C57" s="23">
        <v>1450</v>
      </c>
      <c r="D57" s="23">
        <v>1450000000</v>
      </c>
      <c r="E57" s="23" t="s">
        <v>70</v>
      </c>
    </row>
    <row r="58" spans="1:6" ht="47.25" x14ac:dyDescent="0.25">
      <c r="A58" s="23">
        <v>2</v>
      </c>
      <c r="B58" s="23" t="s">
        <v>84</v>
      </c>
      <c r="C58" s="23">
        <v>200</v>
      </c>
      <c r="D58" s="23">
        <v>240000000</v>
      </c>
      <c r="E58" s="23" t="s">
        <v>71</v>
      </c>
    </row>
    <row r="59" spans="1:6" ht="31.5" x14ac:dyDescent="0.25">
      <c r="A59" s="23">
        <v>3</v>
      </c>
      <c r="B59" s="23" t="s">
        <v>85</v>
      </c>
      <c r="C59" s="23">
        <v>50</v>
      </c>
      <c r="D59" s="23">
        <v>60000000</v>
      </c>
      <c r="E59" s="23" t="s">
        <v>72</v>
      </c>
    </row>
    <row r="60" spans="1:6" ht="31.5" x14ac:dyDescent="0.25">
      <c r="A60" s="23">
        <v>4</v>
      </c>
      <c r="B60" s="23" t="s">
        <v>73</v>
      </c>
      <c r="C60" s="23">
        <v>200</v>
      </c>
      <c r="D60" s="23">
        <v>24000000</v>
      </c>
      <c r="E60" s="23"/>
    </row>
    <row r="61" spans="1:6" ht="31.5" x14ac:dyDescent="0.25">
      <c r="A61" s="23">
        <v>5</v>
      </c>
      <c r="B61" s="23" t="s">
        <v>87</v>
      </c>
      <c r="C61" s="23">
        <v>50</v>
      </c>
      <c r="D61" s="23">
        <v>50000000</v>
      </c>
      <c r="E61" s="23" t="s">
        <v>74</v>
      </c>
    </row>
    <row r="62" spans="1:6" ht="20.25" customHeight="1" x14ac:dyDescent="0.25">
      <c r="A62" s="23">
        <v>6</v>
      </c>
      <c r="B62" s="23" t="s">
        <v>86</v>
      </c>
      <c r="C62" s="23">
        <v>100</v>
      </c>
      <c r="D62" s="23">
        <v>50000000</v>
      </c>
      <c r="E62" s="23" t="s">
        <v>75</v>
      </c>
    </row>
    <row r="63" spans="1:6" ht="18" customHeight="1" x14ac:dyDescent="0.25">
      <c r="A63" s="104" t="s">
        <v>88</v>
      </c>
      <c r="B63" s="104" t="s">
        <v>89</v>
      </c>
      <c r="C63" s="103"/>
      <c r="D63" s="108">
        <f>D64+D65+D66</f>
        <v>5025000000</v>
      </c>
      <c r="E63" s="103"/>
    </row>
    <row r="64" spans="1:6" ht="27.75" customHeight="1" x14ac:dyDescent="0.25">
      <c r="A64" s="105">
        <v>1</v>
      </c>
      <c r="B64" s="105" t="s">
        <v>92</v>
      </c>
      <c r="C64" s="106">
        <v>5150</v>
      </c>
      <c r="D64" s="106">
        <f>C64*500000</f>
        <v>2575000000</v>
      </c>
      <c r="E64" s="105"/>
    </row>
    <row r="65" spans="1:5" ht="22.5" customHeight="1" x14ac:dyDescent="0.25">
      <c r="A65" s="105">
        <v>2</v>
      </c>
      <c r="B65" s="105" t="s">
        <v>93</v>
      </c>
      <c r="C65" s="105">
        <v>30</v>
      </c>
      <c r="D65" s="106">
        <f>C65*40000000</f>
        <v>1200000000</v>
      </c>
      <c r="E65" s="105"/>
    </row>
    <row r="66" spans="1:5" ht="24" customHeight="1" x14ac:dyDescent="0.25">
      <c r="A66" s="103">
        <v>3</v>
      </c>
      <c r="B66" s="103" t="s">
        <v>94</v>
      </c>
      <c r="C66" s="103">
        <v>250</v>
      </c>
      <c r="D66" s="107">
        <v>1250000000</v>
      </c>
      <c r="E66" s="103"/>
    </row>
    <row r="67" spans="1:5" ht="27.75" customHeight="1" x14ac:dyDescent="0.25">
      <c r="A67" s="104" t="s">
        <v>90</v>
      </c>
      <c r="B67" s="104" t="s">
        <v>91</v>
      </c>
      <c r="C67" s="103"/>
      <c r="D67" s="108">
        <f>D68+D69+D70</f>
        <v>230000000</v>
      </c>
      <c r="E67" s="103"/>
    </row>
    <row r="68" spans="1:5" ht="47.25" x14ac:dyDescent="0.25">
      <c r="A68" s="110">
        <v>1</v>
      </c>
      <c r="B68" s="109" t="s">
        <v>101</v>
      </c>
      <c r="C68" s="110">
        <v>100</v>
      </c>
      <c r="D68" s="111">
        <v>130000000</v>
      </c>
      <c r="E68" s="23" t="s">
        <v>72</v>
      </c>
    </row>
    <row r="69" spans="1:5" ht="24.75" customHeight="1" x14ac:dyDescent="0.25">
      <c r="A69" s="103">
        <v>2</v>
      </c>
      <c r="B69" s="103" t="s">
        <v>95</v>
      </c>
      <c r="C69" s="103">
        <v>50</v>
      </c>
      <c r="D69" s="107">
        <v>25000000</v>
      </c>
      <c r="E69" s="103"/>
    </row>
    <row r="70" spans="1:5" ht="31.5" x14ac:dyDescent="0.25">
      <c r="A70" s="110">
        <v>3</v>
      </c>
      <c r="B70" s="109" t="s">
        <v>96</v>
      </c>
      <c r="C70" s="103">
        <v>150</v>
      </c>
      <c r="D70" s="107">
        <v>75000000</v>
      </c>
      <c r="E70" s="103" t="s">
        <v>97</v>
      </c>
    </row>
    <row r="71" spans="1:5" ht="24" customHeight="1" x14ac:dyDescent="0.25">
      <c r="A71" s="104" t="s">
        <v>98</v>
      </c>
      <c r="B71" s="104" t="s">
        <v>99</v>
      </c>
      <c r="C71" s="103"/>
      <c r="D71" s="108">
        <f>D72</f>
        <v>4500000000</v>
      </c>
      <c r="E71" s="103"/>
    </row>
    <row r="72" spans="1:5" ht="31.5" x14ac:dyDescent="0.25">
      <c r="A72" s="116">
        <v>1</v>
      </c>
      <c r="B72" s="109" t="s">
        <v>100</v>
      </c>
      <c r="C72" s="107">
        <v>9000</v>
      </c>
      <c r="D72" s="107">
        <v>4500000000</v>
      </c>
      <c r="E72" s="16"/>
    </row>
    <row r="73" spans="1:5" x14ac:dyDescent="0.25">
      <c r="A73" s="16"/>
      <c r="B73" s="16"/>
      <c r="C73" s="16"/>
      <c r="D73" s="113"/>
      <c r="E73" s="16"/>
    </row>
    <row r="74" spans="1:5" x14ac:dyDescent="0.25">
      <c r="A74" s="114"/>
      <c r="B74" s="114"/>
      <c r="C74" s="114"/>
      <c r="D74" s="115"/>
      <c r="E74" s="114"/>
    </row>
  </sheetData>
  <mergeCells count="8">
    <mergeCell ref="E28:E45"/>
    <mergeCell ref="A2:E2"/>
    <mergeCell ref="A5:A6"/>
    <mergeCell ref="B5:B6"/>
    <mergeCell ref="C5:D5"/>
    <mergeCell ref="E5:E6"/>
    <mergeCell ref="E9:E19"/>
    <mergeCell ref="A3:E3"/>
  </mergeCells>
  <pageMargins left="0.45" right="0.2" top="0.5" bottom="0.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topLeftCell="A4" workbookViewId="0">
      <selection activeCell="O7" sqref="O7"/>
    </sheetView>
  </sheetViews>
  <sheetFormatPr defaultColWidth="10.6640625" defaultRowHeight="14.25" x14ac:dyDescent="0.2"/>
  <cols>
    <col min="1" max="1" width="5.33203125" style="35" customWidth="1"/>
    <col min="2" max="2" width="16.33203125" style="35" customWidth="1"/>
    <col min="3" max="3" width="10.5" style="35" customWidth="1"/>
    <col min="4" max="4" width="13" style="35" customWidth="1"/>
    <col min="5" max="5" width="10.6640625" style="35"/>
    <col min="6" max="6" width="14.83203125" style="35" customWidth="1"/>
    <col min="7" max="7" width="10.83203125" style="35" customWidth="1"/>
    <col min="8" max="8" width="16.33203125" style="35" customWidth="1"/>
    <col min="9" max="9" width="10.6640625" style="36"/>
    <col min="10" max="10" width="15.1640625" style="36" customWidth="1"/>
    <col min="11" max="11" width="12.5" style="37" customWidth="1"/>
    <col min="12" max="12" width="21.1640625" style="37" customWidth="1"/>
    <col min="13" max="16384" width="10.6640625" style="35"/>
  </cols>
  <sheetData>
    <row r="1" spans="1:12" ht="15.75" x14ac:dyDescent="0.2">
      <c r="A1" s="139"/>
      <c r="B1" s="139"/>
      <c r="C1" s="139"/>
      <c r="D1" s="139"/>
      <c r="E1" s="139"/>
      <c r="F1" s="139"/>
      <c r="G1" s="139"/>
      <c r="K1" s="166" t="s">
        <v>79</v>
      </c>
      <c r="L1" s="166"/>
    </row>
    <row r="3" spans="1:12" ht="16.5" x14ac:dyDescent="0.2">
      <c r="A3" s="140" t="s">
        <v>80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38" customFormat="1" ht="21" customHeight="1" x14ac:dyDescent="0.2">
      <c r="A4" s="141" t="s">
        <v>82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s="40" customFormat="1" ht="12.75" x14ac:dyDescent="0.2">
      <c r="A5" s="39"/>
      <c r="B5" s="39"/>
      <c r="H5" s="41"/>
      <c r="I5" s="42"/>
      <c r="J5" s="42"/>
      <c r="K5" s="142" t="s">
        <v>35</v>
      </c>
      <c r="L5" s="142"/>
    </row>
    <row r="6" spans="1:12" s="40" customFormat="1" ht="19.5" customHeight="1" x14ac:dyDescent="0.2">
      <c r="A6" s="143" t="s">
        <v>0</v>
      </c>
      <c r="B6" s="146" t="s">
        <v>36</v>
      </c>
      <c r="C6" s="149" t="s">
        <v>56</v>
      </c>
      <c r="D6" s="150"/>
      <c r="E6" s="150"/>
      <c r="F6" s="150"/>
      <c r="G6" s="150"/>
      <c r="H6" s="151"/>
      <c r="I6" s="152" t="s">
        <v>37</v>
      </c>
      <c r="J6" s="153"/>
      <c r="K6" s="158" t="s">
        <v>38</v>
      </c>
      <c r="L6" s="159"/>
    </row>
    <row r="7" spans="1:12" s="40" customFormat="1" ht="12.75" x14ac:dyDescent="0.2">
      <c r="A7" s="144"/>
      <c r="B7" s="147"/>
      <c r="C7" s="130" t="s">
        <v>39</v>
      </c>
      <c r="D7" s="164"/>
      <c r="E7" s="130" t="s">
        <v>40</v>
      </c>
      <c r="F7" s="131"/>
      <c r="G7" s="134" t="s">
        <v>41</v>
      </c>
      <c r="H7" s="135"/>
      <c r="I7" s="154"/>
      <c r="J7" s="155"/>
      <c r="K7" s="160"/>
      <c r="L7" s="161"/>
    </row>
    <row r="8" spans="1:12" s="43" customFormat="1" ht="32.25" customHeight="1" x14ac:dyDescent="0.2">
      <c r="A8" s="144"/>
      <c r="B8" s="147"/>
      <c r="C8" s="132"/>
      <c r="D8" s="165"/>
      <c r="E8" s="132"/>
      <c r="F8" s="133"/>
      <c r="G8" s="136"/>
      <c r="H8" s="137"/>
      <c r="I8" s="156"/>
      <c r="J8" s="157"/>
      <c r="K8" s="162"/>
      <c r="L8" s="163"/>
    </row>
    <row r="9" spans="1:12" s="43" customFormat="1" ht="18" customHeight="1" x14ac:dyDescent="0.2">
      <c r="A9" s="145"/>
      <c r="B9" s="148"/>
      <c r="C9" s="44" t="s">
        <v>42</v>
      </c>
      <c r="D9" s="44" t="s">
        <v>43</v>
      </c>
      <c r="E9" s="44" t="s">
        <v>42</v>
      </c>
      <c r="F9" s="44" t="s">
        <v>43</v>
      </c>
      <c r="G9" s="44" t="s">
        <v>42</v>
      </c>
      <c r="H9" s="44" t="s">
        <v>43</v>
      </c>
      <c r="I9" s="45" t="s">
        <v>42</v>
      </c>
      <c r="J9" s="45" t="s">
        <v>43</v>
      </c>
      <c r="K9" s="44" t="s">
        <v>42</v>
      </c>
      <c r="L9" s="44" t="s">
        <v>43</v>
      </c>
    </row>
    <row r="10" spans="1:12" s="47" customFormat="1" ht="12.75" x14ac:dyDescent="0.2">
      <c r="A10" s="44" t="s">
        <v>6</v>
      </c>
      <c r="B10" s="44" t="s">
        <v>25</v>
      </c>
      <c r="C10" s="44">
        <v>1</v>
      </c>
      <c r="D10" s="44">
        <v>2</v>
      </c>
      <c r="E10" s="44">
        <v>3</v>
      </c>
      <c r="F10" s="44">
        <v>4</v>
      </c>
      <c r="G10" s="46" t="s">
        <v>44</v>
      </c>
      <c r="H10" s="44" t="s">
        <v>45</v>
      </c>
      <c r="I10" s="45">
        <v>7</v>
      </c>
      <c r="J10" s="45" t="s">
        <v>46</v>
      </c>
      <c r="K10" s="44">
        <v>9</v>
      </c>
      <c r="L10" s="44">
        <v>10</v>
      </c>
    </row>
    <row r="11" spans="1:12" s="69" customFormat="1" ht="15.75" x14ac:dyDescent="0.2">
      <c r="A11" s="63">
        <v>1</v>
      </c>
      <c r="B11" s="64" t="s">
        <v>47</v>
      </c>
      <c r="C11" s="76">
        <v>62</v>
      </c>
      <c r="D11" s="77">
        <f>C11*0.6</f>
        <v>37.199999999999996</v>
      </c>
      <c r="E11" s="76">
        <v>4221</v>
      </c>
      <c r="F11" s="77">
        <f>E11*0.3</f>
        <v>1266.3</v>
      </c>
      <c r="G11" s="67">
        <f>C11+E11</f>
        <v>4283</v>
      </c>
      <c r="H11" s="66">
        <f>D11+F11</f>
        <v>1303.5</v>
      </c>
      <c r="I11" s="65">
        <v>1893</v>
      </c>
      <c r="J11" s="65">
        <f>I11*1</f>
        <v>1893</v>
      </c>
      <c r="K11" s="65">
        <f>G11+I11</f>
        <v>6176</v>
      </c>
      <c r="L11" s="68">
        <f>H11+J11</f>
        <v>3196.5</v>
      </c>
    </row>
    <row r="12" spans="1:12" s="69" customFormat="1" ht="15.75" x14ac:dyDescent="0.2">
      <c r="A12" s="70">
        <v>2</v>
      </c>
      <c r="B12" s="71" t="s">
        <v>48</v>
      </c>
      <c r="C12" s="78">
        <v>23</v>
      </c>
      <c r="D12" s="79">
        <f t="shared" ref="D12:D18" si="0">C12*0.6</f>
        <v>13.799999999999999</v>
      </c>
      <c r="E12" s="78">
        <v>2990</v>
      </c>
      <c r="F12" s="79">
        <f t="shared" ref="F12:F18" si="1">E12*0.3</f>
        <v>897</v>
      </c>
      <c r="G12" s="74">
        <f t="shared" ref="G12:H18" si="2">C12+E12</f>
        <v>3013</v>
      </c>
      <c r="H12" s="73">
        <f t="shared" si="2"/>
        <v>910.8</v>
      </c>
      <c r="I12" s="72">
        <v>1451</v>
      </c>
      <c r="J12" s="72">
        <f>I12</f>
        <v>1451</v>
      </c>
      <c r="K12" s="72">
        <f t="shared" ref="K12:L18" si="3">G12+I12</f>
        <v>4464</v>
      </c>
      <c r="L12" s="75">
        <f t="shared" si="3"/>
        <v>2361.8000000000002</v>
      </c>
    </row>
    <row r="13" spans="1:12" s="69" customFormat="1" ht="15.75" x14ac:dyDescent="0.2">
      <c r="A13" s="70">
        <v>3</v>
      </c>
      <c r="B13" s="71" t="s">
        <v>49</v>
      </c>
      <c r="C13" s="78">
        <v>76</v>
      </c>
      <c r="D13" s="79">
        <f t="shared" si="0"/>
        <v>45.6</v>
      </c>
      <c r="E13" s="78">
        <v>3344</v>
      </c>
      <c r="F13" s="79">
        <f t="shared" si="1"/>
        <v>1003.1999999999999</v>
      </c>
      <c r="G13" s="74">
        <f t="shared" si="2"/>
        <v>3420</v>
      </c>
      <c r="H13" s="73">
        <f t="shared" si="2"/>
        <v>1048.8</v>
      </c>
      <c r="I13" s="72">
        <v>1172</v>
      </c>
      <c r="J13" s="72">
        <f t="shared" ref="J13:J18" si="4">I13</f>
        <v>1172</v>
      </c>
      <c r="K13" s="72">
        <f t="shared" si="3"/>
        <v>4592</v>
      </c>
      <c r="L13" s="75">
        <f t="shared" si="3"/>
        <v>2220.8000000000002</v>
      </c>
    </row>
    <row r="14" spans="1:12" s="69" customFormat="1" ht="15.75" x14ac:dyDescent="0.2">
      <c r="A14" s="70">
        <v>4</v>
      </c>
      <c r="B14" s="71" t="s">
        <v>50</v>
      </c>
      <c r="C14" s="78">
        <v>31</v>
      </c>
      <c r="D14" s="79">
        <f t="shared" si="0"/>
        <v>18.599999999999998</v>
      </c>
      <c r="E14" s="78">
        <v>3039</v>
      </c>
      <c r="F14" s="79">
        <f t="shared" si="1"/>
        <v>911.69999999999993</v>
      </c>
      <c r="G14" s="74">
        <f t="shared" si="2"/>
        <v>3070</v>
      </c>
      <c r="H14" s="73">
        <f t="shared" si="2"/>
        <v>930.3</v>
      </c>
      <c r="I14" s="72">
        <v>445</v>
      </c>
      <c r="J14" s="72">
        <f t="shared" si="4"/>
        <v>445</v>
      </c>
      <c r="K14" s="72">
        <f t="shared" si="3"/>
        <v>3515</v>
      </c>
      <c r="L14" s="75">
        <f t="shared" si="3"/>
        <v>1375.3</v>
      </c>
    </row>
    <row r="15" spans="1:12" s="69" customFormat="1" ht="15.75" x14ac:dyDescent="0.2">
      <c r="A15" s="70">
        <v>5</v>
      </c>
      <c r="B15" s="71" t="s">
        <v>51</v>
      </c>
      <c r="C15" s="78">
        <v>46</v>
      </c>
      <c r="D15" s="79">
        <f t="shared" si="0"/>
        <v>27.599999999999998</v>
      </c>
      <c r="E15" s="78">
        <v>3287</v>
      </c>
      <c r="F15" s="79">
        <f t="shared" si="1"/>
        <v>986.09999999999991</v>
      </c>
      <c r="G15" s="74">
        <f t="shared" si="2"/>
        <v>3333</v>
      </c>
      <c r="H15" s="73">
        <f t="shared" si="2"/>
        <v>1013.6999999999999</v>
      </c>
      <c r="I15" s="72">
        <v>92</v>
      </c>
      <c r="J15" s="72">
        <f t="shared" si="4"/>
        <v>92</v>
      </c>
      <c r="K15" s="72">
        <f t="shared" si="3"/>
        <v>3425</v>
      </c>
      <c r="L15" s="75">
        <f t="shared" si="3"/>
        <v>1105.6999999999998</v>
      </c>
    </row>
    <row r="16" spans="1:12" s="69" customFormat="1" ht="15.75" x14ac:dyDescent="0.2">
      <c r="A16" s="70">
        <v>6</v>
      </c>
      <c r="B16" s="71" t="s">
        <v>52</v>
      </c>
      <c r="C16" s="78">
        <v>14</v>
      </c>
      <c r="D16" s="79">
        <f t="shared" si="0"/>
        <v>8.4</v>
      </c>
      <c r="E16" s="78">
        <v>1560</v>
      </c>
      <c r="F16" s="79">
        <f t="shared" si="1"/>
        <v>468</v>
      </c>
      <c r="G16" s="74">
        <f t="shared" si="2"/>
        <v>1574</v>
      </c>
      <c r="H16" s="73">
        <f t="shared" si="2"/>
        <v>476.4</v>
      </c>
      <c r="I16" s="72">
        <v>1292</v>
      </c>
      <c r="J16" s="72">
        <f t="shared" si="4"/>
        <v>1292</v>
      </c>
      <c r="K16" s="72">
        <f t="shared" si="3"/>
        <v>2866</v>
      </c>
      <c r="L16" s="75">
        <f t="shared" si="3"/>
        <v>1768.4</v>
      </c>
    </row>
    <row r="17" spans="1:12" s="69" customFormat="1" ht="15.75" x14ac:dyDescent="0.2">
      <c r="A17" s="70">
        <v>7</v>
      </c>
      <c r="B17" s="71" t="s">
        <v>53</v>
      </c>
      <c r="C17" s="78">
        <v>2</v>
      </c>
      <c r="D17" s="79">
        <f t="shared" si="0"/>
        <v>1.2</v>
      </c>
      <c r="E17" s="78">
        <v>919</v>
      </c>
      <c r="F17" s="79">
        <f t="shared" si="1"/>
        <v>275.7</v>
      </c>
      <c r="G17" s="74">
        <f t="shared" si="2"/>
        <v>921</v>
      </c>
      <c r="H17" s="73">
        <f t="shared" si="2"/>
        <v>276.89999999999998</v>
      </c>
      <c r="I17" s="72">
        <v>2179</v>
      </c>
      <c r="J17" s="72">
        <f t="shared" si="4"/>
        <v>2179</v>
      </c>
      <c r="K17" s="72">
        <f t="shared" si="3"/>
        <v>3100</v>
      </c>
      <c r="L17" s="75">
        <f t="shared" si="3"/>
        <v>2455.9</v>
      </c>
    </row>
    <row r="18" spans="1:12" s="69" customFormat="1" ht="15.75" x14ac:dyDescent="0.2">
      <c r="A18" s="70">
        <v>8</v>
      </c>
      <c r="B18" s="71" t="s">
        <v>54</v>
      </c>
      <c r="C18" s="78">
        <v>36</v>
      </c>
      <c r="D18" s="79">
        <f t="shared" si="0"/>
        <v>21.599999999999998</v>
      </c>
      <c r="E18" s="78">
        <v>4907</v>
      </c>
      <c r="F18" s="79">
        <f t="shared" si="1"/>
        <v>1472.1</v>
      </c>
      <c r="G18" s="74">
        <f t="shared" si="2"/>
        <v>4943</v>
      </c>
      <c r="H18" s="73">
        <f t="shared" si="2"/>
        <v>1493.6999999999998</v>
      </c>
      <c r="I18" s="72">
        <v>1949</v>
      </c>
      <c r="J18" s="72">
        <f t="shared" si="4"/>
        <v>1949</v>
      </c>
      <c r="K18" s="72">
        <f t="shared" si="3"/>
        <v>6892</v>
      </c>
      <c r="L18" s="75">
        <f t="shared" si="3"/>
        <v>3442.7</v>
      </c>
    </row>
    <row r="19" spans="1:12" s="43" customFormat="1" ht="12.75" x14ac:dyDescent="0.2">
      <c r="A19" s="49"/>
      <c r="B19" s="50"/>
      <c r="C19" s="51"/>
      <c r="D19" s="51"/>
      <c r="E19" s="51"/>
      <c r="F19" s="51"/>
      <c r="G19" s="52"/>
      <c r="H19" s="51"/>
      <c r="I19" s="53"/>
      <c r="J19" s="53"/>
      <c r="K19" s="54"/>
      <c r="L19" s="54"/>
    </row>
    <row r="20" spans="1:12" s="62" customFormat="1" ht="15.75" x14ac:dyDescent="0.2">
      <c r="A20" s="55"/>
      <c r="B20" s="56" t="s">
        <v>55</v>
      </c>
      <c r="C20" s="57">
        <f>SUM(C11:C18)</f>
        <v>290</v>
      </c>
      <c r="D20" s="58">
        <f t="shared" ref="D20:L20" si="5">SUM(D11:D18)</f>
        <v>173.99999999999997</v>
      </c>
      <c r="E20" s="59">
        <f t="shared" si="5"/>
        <v>24267</v>
      </c>
      <c r="F20" s="60">
        <f t="shared" si="5"/>
        <v>7280.0999999999985</v>
      </c>
      <c r="G20" s="59">
        <f t="shared" si="5"/>
        <v>24557</v>
      </c>
      <c r="H20" s="58">
        <f t="shared" si="5"/>
        <v>7454.0999999999995</v>
      </c>
      <c r="I20" s="61">
        <f t="shared" si="5"/>
        <v>10473</v>
      </c>
      <c r="J20" s="80">
        <f t="shared" si="5"/>
        <v>10473</v>
      </c>
      <c r="K20" s="61">
        <f t="shared" si="5"/>
        <v>35030</v>
      </c>
      <c r="L20" s="58">
        <f t="shared" si="5"/>
        <v>17927.099999999999</v>
      </c>
    </row>
    <row r="21" spans="1:12" ht="15.75" x14ac:dyDescent="0.2">
      <c r="C21" s="138"/>
      <c r="D21" s="138"/>
      <c r="E21" s="138"/>
      <c r="F21" s="138"/>
      <c r="G21" s="138"/>
    </row>
    <row r="22" spans="1:12" ht="15.75" x14ac:dyDescent="0.2">
      <c r="D22" s="48"/>
      <c r="H22" s="36"/>
    </row>
  </sheetData>
  <mergeCells count="14">
    <mergeCell ref="E7:F8"/>
    <mergeCell ref="G7:H8"/>
    <mergeCell ref="C21:G21"/>
    <mergeCell ref="A1:G1"/>
    <mergeCell ref="A3:L3"/>
    <mergeCell ref="A4:L4"/>
    <mergeCell ref="K5:L5"/>
    <mergeCell ref="A6:A9"/>
    <mergeCell ref="B6:B9"/>
    <mergeCell ref="C6:H6"/>
    <mergeCell ref="I6:J8"/>
    <mergeCell ref="K6:L8"/>
    <mergeCell ref="C7:D8"/>
    <mergeCell ref="K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tổng hợp KP</vt:lpstr>
      <vt:lpstr>quà tỉnh (NQ30)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2024-01-10T08:29:17Z</cp:lastPrinted>
  <dcterms:created xsi:type="dcterms:W3CDTF">2024-01-04T04:06:09Z</dcterms:created>
  <dcterms:modified xsi:type="dcterms:W3CDTF">2024-01-11T04:06:19Z</dcterms:modified>
</cp:coreProperties>
</file>